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orthmundham.sharepoint.com/sites/MorthMundhamSharePoint/Shared Documents/Village Hall Finance/2021 2022/Budget/"/>
    </mc:Choice>
  </mc:AlternateContent>
  <xr:revisionPtr revIDLastSave="0" documentId="8_{843A4A09-4FB8-4176-99CD-B36403066F5A}" xr6:coauthVersionLast="46" xr6:coauthVersionMax="46" xr10:uidLastSave="{00000000-0000-0000-0000-000000000000}"/>
  <bookViews>
    <workbookView xWindow="19090" yWindow="-110" windowWidth="19420" windowHeight="10420" activeTab="1" xr2:uid="{00000000-000D-0000-FFFF-FFFF00000000}"/>
  </bookViews>
  <sheets>
    <sheet name="Index" sheetId="6" r:id="rId1"/>
    <sheet name="Budget" sheetId="2" r:id="rId2"/>
    <sheet name="Cash Reserves" sheetId="4" r:id="rId3"/>
    <sheet name="Designated Reserves" sheetId="5" r:id="rId4"/>
  </sheets>
  <definedNames>
    <definedName name="_xlnm.Print_Area" localSheetId="1">Budget!$A$1:$K$56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" i="2" l="1"/>
  <c r="D7" i="5" l="1"/>
  <c r="D3" i="5"/>
  <c r="C3" i="5"/>
  <c r="J22" i="2"/>
  <c r="J23" i="2"/>
  <c r="J21" i="2"/>
  <c r="J3" i="2"/>
  <c r="J4" i="2"/>
  <c r="J5" i="2"/>
  <c r="J6" i="2"/>
  <c r="J7" i="2"/>
  <c r="J8" i="2"/>
  <c r="J9" i="2"/>
  <c r="J10" i="2"/>
  <c r="J12" i="2"/>
  <c r="J13" i="2"/>
  <c r="J14" i="2"/>
  <c r="J15" i="2"/>
  <c r="J17" i="2"/>
  <c r="J18" i="2"/>
  <c r="J19" i="2"/>
  <c r="J20" i="2"/>
  <c r="J24" i="2"/>
  <c r="J25" i="2"/>
  <c r="J26" i="2"/>
  <c r="J28" i="2"/>
  <c r="J29" i="2"/>
  <c r="J31" i="2"/>
  <c r="J32" i="2"/>
  <c r="J33" i="2"/>
  <c r="J34" i="2"/>
  <c r="J35" i="2"/>
  <c r="J36" i="2"/>
  <c r="J38" i="2"/>
  <c r="J39" i="2"/>
  <c r="J40" i="2"/>
  <c r="J42" i="2"/>
  <c r="J43" i="2"/>
  <c r="J44" i="2"/>
  <c r="J45" i="2"/>
  <c r="J46" i="2"/>
  <c r="J51" i="2"/>
  <c r="H26" i="2" l="1"/>
  <c r="C7" i="5" l="1"/>
  <c r="C8" i="5" s="1"/>
  <c r="B6" i="4"/>
  <c r="B8" i="4" s="1"/>
  <c r="B11" i="4" s="1"/>
  <c r="B9" i="5" l="1"/>
  <c r="C9" i="5" l="1"/>
  <c r="I45" i="2" l="1"/>
  <c r="I40" i="2"/>
  <c r="I36" i="2"/>
  <c r="I10" i="2"/>
  <c r="I26" i="2"/>
  <c r="H15" i="2"/>
  <c r="I15" i="2"/>
  <c r="H44" i="2" l="1"/>
  <c r="G2" i="2" l="1"/>
  <c r="H2" i="2" l="1"/>
  <c r="H10" i="2" s="1"/>
  <c r="G40" i="2" l="1"/>
  <c r="G26" i="2"/>
  <c r="G15" i="2"/>
  <c r="G10" i="2"/>
  <c r="F10" i="2" l="1"/>
  <c r="F15" i="2"/>
  <c r="F26" i="2"/>
  <c r="F29" i="2"/>
  <c r="F36" i="2"/>
  <c r="F40" i="2"/>
  <c r="F45" i="2"/>
  <c r="E10" i="2"/>
  <c r="E15" i="2"/>
  <c r="E26" i="2"/>
  <c r="E29" i="2"/>
  <c r="E36" i="2"/>
  <c r="E40" i="2"/>
  <c r="E45" i="2"/>
  <c r="D10" i="2"/>
  <c r="D15" i="2"/>
  <c r="D26" i="2"/>
  <c r="D29" i="2"/>
  <c r="D36" i="2"/>
  <c r="D40" i="2"/>
  <c r="D45" i="2"/>
  <c r="C45" i="2"/>
  <c r="C40" i="2"/>
  <c r="C36" i="2"/>
  <c r="C26" i="2"/>
  <c r="C15" i="2"/>
  <c r="C10" i="2"/>
  <c r="I29" i="2" l="1"/>
  <c r="C51" i="2" l="1"/>
  <c r="F46" i="2" l="1"/>
  <c r="F51" i="2" l="1"/>
  <c r="H45" i="2"/>
  <c r="H40" i="2"/>
  <c r="H36" i="2"/>
  <c r="H29" i="2"/>
  <c r="G45" i="2"/>
  <c r="G36" i="2"/>
  <c r="G29" i="2"/>
  <c r="C29" i="2"/>
  <c r="G46" i="2" l="1"/>
  <c r="G51" i="2" s="1"/>
  <c r="I46" i="2"/>
  <c r="E46" i="2"/>
  <c r="E51" i="2" s="1"/>
  <c r="D46" i="2"/>
  <c r="D51" i="2" s="1"/>
  <c r="H46" i="2"/>
  <c r="I51" i="2" l="1"/>
  <c r="H51" i="2"/>
  <c r="B15" i="4" s="1"/>
  <c r="B16" i="4" s="1"/>
  <c r="B19" i="4" s="1"/>
  <c r="B23" i="4" l="1"/>
  <c r="B24" i="4"/>
  <c r="D8" i="5" s="1"/>
  <c r="D9" i="5" s="1"/>
  <c r="E9" i="5" s="1"/>
  <c r="E8" i="5" l="1"/>
</calcChain>
</file>

<file path=xl/sharedStrings.xml><?xml version="1.0" encoding="utf-8"?>
<sst xmlns="http://schemas.openxmlformats.org/spreadsheetml/2006/main" count="194" uniqueCount="107">
  <si>
    <t>Original Budget 17/18</t>
  </si>
  <si>
    <t>Original Budget 18/19</t>
  </si>
  <si>
    <t>% growth Budget on Budget</t>
  </si>
  <si>
    <t xml:space="preserve">Comments </t>
  </si>
  <si>
    <t>Miscellaneous expenses</t>
  </si>
  <si>
    <t>Performing Rights</t>
  </si>
  <si>
    <t>AIRS</t>
  </si>
  <si>
    <t xml:space="preserve">Marketing </t>
  </si>
  <si>
    <t>Hallmaster</t>
  </si>
  <si>
    <t>Postage</t>
  </si>
  <si>
    <t xml:space="preserve">Bank Charges </t>
  </si>
  <si>
    <t>Contract Fees</t>
  </si>
  <si>
    <t>caretakers Fee</t>
  </si>
  <si>
    <t>Maintenance &amp; Repair</t>
  </si>
  <si>
    <t>Window cleaning</t>
  </si>
  <si>
    <t>piano tuning</t>
  </si>
  <si>
    <t xml:space="preserve">cleaning products </t>
  </si>
  <si>
    <t>New Curtains &amp; Rails</t>
  </si>
  <si>
    <t>Guttering</t>
  </si>
  <si>
    <t xml:space="preserve">Door replacement </t>
  </si>
  <si>
    <t xml:space="preserve">Entry Alarm </t>
  </si>
  <si>
    <t xml:space="preserve">Floor Maintenance </t>
  </si>
  <si>
    <t>New Equipment</t>
  </si>
  <si>
    <t>Inspections &amp; Licences</t>
  </si>
  <si>
    <t xml:space="preserve">Fire Alarm and extinghisher testing </t>
  </si>
  <si>
    <t>Gas Boiler</t>
  </si>
  <si>
    <t xml:space="preserve">Electrical </t>
  </si>
  <si>
    <t>Alarm Servicing</t>
  </si>
  <si>
    <t>PAT Testing</t>
  </si>
  <si>
    <t>Light &amp; Heat</t>
  </si>
  <si>
    <t xml:space="preserve">Electricity </t>
  </si>
  <si>
    <t>Gas</t>
  </si>
  <si>
    <t>Rates &amp; Water</t>
  </si>
  <si>
    <t>Rates</t>
  </si>
  <si>
    <t>Water Rates</t>
  </si>
  <si>
    <t>Bin Emptying</t>
  </si>
  <si>
    <t>TOTAL EXPENDITURE EXC VAT</t>
  </si>
  <si>
    <t>contribution from Parish Council</t>
  </si>
  <si>
    <t xml:space="preserve">grant from gala </t>
  </si>
  <si>
    <t>grant from CLC</t>
  </si>
  <si>
    <t>Breakdown of C/fwd Cash Reserves</t>
  </si>
  <si>
    <t>At 31/03/20</t>
  </si>
  <si>
    <t>At 31/03/21</t>
  </si>
  <si>
    <t xml:space="preserve">Community Kitchen </t>
  </si>
  <si>
    <t xml:space="preserve">Ktichen Equipment Reserve </t>
  </si>
  <si>
    <t>Audio Visual Reserve</t>
  </si>
  <si>
    <t xml:space="preserve">Village Hall Replacement Reserve </t>
  </si>
  <si>
    <t xml:space="preserve">Village Hall Maintenance Reserve </t>
  </si>
  <si>
    <t>months of undesignated reserves</t>
  </si>
  <si>
    <t xml:space="preserve">of reserves </t>
  </si>
  <si>
    <t xml:space="preserve">Floor Maintenance Reserve </t>
  </si>
  <si>
    <t xml:space="preserve">To be transferred to reserves </t>
  </si>
  <si>
    <t>Legal &amp; Consultants Fees</t>
  </si>
  <si>
    <t>Original Budget 19/20</t>
  </si>
  <si>
    <t>Orignal Budget 20/21</t>
  </si>
  <si>
    <t>Booking Secretary Fees</t>
  </si>
  <si>
    <t xml:space="preserve">Cleaning Contractor </t>
  </si>
  <si>
    <t>At 31/03/22</t>
  </si>
  <si>
    <t>Budget 21/22</t>
  </si>
  <si>
    <t>Forecast Full Year 20/21</t>
  </si>
  <si>
    <t xml:space="preserve">End of Data </t>
  </si>
  <si>
    <t xml:space="preserve">Approved Budget </t>
  </si>
  <si>
    <t>Grant Funding</t>
  </si>
  <si>
    <t>sub total</t>
  </si>
  <si>
    <t>N/A</t>
  </si>
  <si>
    <t xml:space="preserve">Three Years Cash Reserve Information </t>
  </si>
  <si>
    <t>Column2</t>
  </si>
  <si>
    <t xml:space="preserve">Cash brought forward 1st April 2019 </t>
  </si>
  <si>
    <t xml:space="preserve">Plus Grant Fundraising </t>
  </si>
  <si>
    <t xml:space="preserve">Plus Other Income </t>
  </si>
  <si>
    <t xml:space="preserve">Less Expenditure </t>
  </si>
  <si>
    <t xml:space="preserve">Actual Cash Reserve </t>
  </si>
  <si>
    <t>Cash Reserve year ended 31st March 2021</t>
  </si>
  <si>
    <t xml:space="preserve">Predictied Cash Reserve year ended 31st March 2022 </t>
  </si>
  <si>
    <t>Cash Reserves year ended 31st March 2020</t>
  </si>
  <si>
    <t>Cash brought forward 1st April 2020</t>
  </si>
  <si>
    <t xml:space="preserve">Plus Letting Income </t>
  </si>
  <si>
    <t xml:space="preserve">Plus Predicted Letting Income </t>
  </si>
  <si>
    <t xml:space="preserve">Plus Grant Funding </t>
  </si>
  <si>
    <t xml:space="preserve">Plus other Income </t>
  </si>
  <si>
    <t>Predictited Cash Reserves as at 31st March 2021</t>
  </si>
  <si>
    <t>Predictied Cash brought forward 1st April 2021</t>
  </si>
  <si>
    <t xml:space="preserve">Plus Predicted letting Income </t>
  </si>
  <si>
    <t>Plus Grant Funding</t>
  </si>
  <si>
    <t xml:space="preserve">Plust other Income </t>
  </si>
  <si>
    <t>Predicited Cash Reserves as at 21st March 2022</t>
  </si>
  <si>
    <t>End of data</t>
  </si>
  <si>
    <t>Sheet 1</t>
  </si>
  <si>
    <t>Sheet 2</t>
  </si>
  <si>
    <t>Sheet 3</t>
  </si>
  <si>
    <t>Sheet Number</t>
  </si>
  <si>
    <t xml:space="preserve">Sheet Name </t>
  </si>
  <si>
    <t>Index</t>
  </si>
  <si>
    <t>Budget</t>
  </si>
  <si>
    <t>Cash Reserve</t>
  </si>
  <si>
    <t>Designated Reserves</t>
  </si>
  <si>
    <t>Sheet 4</t>
  </si>
  <si>
    <t>Target</t>
  </si>
  <si>
    <t>Target Date</t>
  </si>
  <si>
    <t xml:space="preserve">Total </t>
  </si>
  <si>
    <t>Undesignated General Reserves</t>
  </si>
  <si>
    <t>Budget Code</t>
  </si>
  <si>
    <t xml:space="preserve">Spending  to half year </t>
  </si>
  <si>
    <t xml:space="preserve">vired to Kitchen Equipment Reserve </t>
  </si>
  <si>
    <t xml:space="preserve">Achieved </t>
  </si>
  <si>
    <t>recurring to maintain at £1,500</t>
  </si>
  <si>
    <t>North Mundham Village Hall Management Committee  - Expenditure Budget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</si>
</sst>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.00_-;[Red]\-* #,##0.00_-;_-* &quot;&quot;??_-;_-@_-"/>
  </numFmts>
  <fonts count="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11"/>
      <name val="Comic Sans MS"/>
      <family val="4"/>
    </font>
    <font>
      <b/>
      <sz val="11"/>
      <name val="Comic Sans MS"/>
      <family val="4"/>
    </font>
    <font>
      <sz val="11"/>
      <color theme="3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2" fontId="0" fillId="0" borderId="0" xfId="0" applyNumberFormat="1"/>
    <xf numFmtId="0" fontId="4" fillId="0" borderId="0" xfId="0" applyFont="1"/>
    <xf numFmtId="0" fontId="5" fillId="0" borderId="0" xfId="0" applyFont="1"/>
    <xf numFmtId="164" fontId="6" fillId="0" borderId="0" xfId="0" applyNumberFormat="1" applyFont="1" applyAlignment="1">
      <alignment horizontal="center" wrapText="1"/>
    </xf>
    <xf numFmtId="164" fontId="6" fillId="0" borderId="0" xfId="0" applyNumberFormat="1" applyFont="1" applyFill="1" applyAlignment="1">
      <alignment horizontal="center" wrapText="1"/>
    </xf>
    <xf numFmtId="2" fontId="6" fillId="0" borderId="0" xfId="0" applyNumberFormat="1" applyFont="1" applyAlignment="1">
      <alignment horizontal="center" wrapText="1"/>
    </xf>
    <xf numFmtId="0" fontId="6" fillId="0" borderId="0" xfId="0" applyFont="1"/>
    <xf numFmtId="0" fontId="5" fillId="0" borderId="0" xfId="0" applyNumberFormat="1" applyFont="1"/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9" fontId="5" fillId="0" borderId="0" xfId="1" applyFont="1" applyAlignment="1">
      <alignment horizontal="center"/>
    </xf>
    <xf numFmtId="2" fontId="5" fillId="2" borderId="0" xfId="0" applyNumberFormat="1" applyFont="1" applyFill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7" fillId="0" borderId="0" xfId="0" applyFont="1"/>
    <xf numFmtId="0" fontId="5" fillId="0" borderId="0" xfId="0" applyFont="1" applyFill="1"/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wrapText="1"/>
    </xf>
    <xf numFmtId="2" fontId="6" fillId="0" borderId="0" xfId="0" quotePrefix="1" applyNumberFormat="1" applyFont="1" applyFill="1" applyAlignment="1">
      <alignment horizontal="center"/>
    </xf>
    <xf numFmtId="164" fontId="6" fillId="0" borderId="0" xfId="0" quotePrefix="1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4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left"/>
    </xf>
    <xf numFmtId="0" fontId="6" fillId="0" borderId="0" xfId="0" applyFont="1" applyFill="1"/>
    <xf numFmtId="2" fontId="6" fillId="0" borderId="4" xfId="0" applyNumberFormat="1" applyFont="1" applyFill="1" applyBorder="1" applyAlignment="1">
      <alignment horizontal="center"/>
    </xf>
    <xf numFmtId="41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left"/>
    </xf>
    <xf numFmtId="2" fontId="5" fillId="0" borderId="0" xfId="0" applyNumberFormat="1" applyFont="1"/>
    <xf numFmtId="0" fontId="5" fillId="0" borderId="0" xfId="1" applyNumberFormat="1" applyFont="1" applyAlignment="1">
      <alignment horizontal="center"/>
    </xf>
    <xf numFmtId="0" fontId="6" fillId="0" borderId="0" xfId="1" applyNumberFormat="1" applyFont="1" applyAlignment="1">
      <alignment horizontal="center" wrapText="1"/>
    </xf>
    <xf numFmtId="9" fontId="5" fillId="0" borderId="1" xfId="1" applyNumberFormat="1" applyFont="1" applyBorder="1" applyAlignment="1">
      <alignment horizontal="center"/>
    </xf>
    <xf numFmtId="164" fontId="6" fillId="2" borderId="0" xfId="0" applyNumberFormat="1" applyFont="1" applyFill="1" applyAlignment="1">
      <alignment horizontal="center" wrapText="1"/>
    </xf>
    <xf numFmtId="2" fontId="5" fillId="2" borderId="1" xfId="0" applyNumberFormat="1" applyFont="1" applyFill="1" applyBorder="1" applyAlignment="1">
      <alignment horizontal="center"/>
    </xf>
    <xf numFmtId="0" fontId="5" fillId="2" borderId="0" xfId="0" applyNumberFormat="1" applyFont="1" applyFill="1"/>
    <xf numFmtId="0" fontId="5" fillId="2" borderId="0" xfId="0" applyFont="1" applyFill="1"/>
    <xf numFmtId="2" fontId="5" fillId="2" borderId="0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2" fontId="5" fillId="3" borderId="0" xfId="0" applyNumberFormat="1" applyFont="1" applyFill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3" borderId="0" xfId="0" applyNumberFormat="1" applyFont="1" applyFill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/>
    </xf>
    <xf numFmtId="9" fontId="5" fillId="0" borderId="0" xfId="1" applyNumberFormat="1" applyFont="1" applyAlignment="1">
      <alignment horizontal="center"/>
    </xf>
    <xf numFmtId="9" fontId="5" fillId="0" borderId="0" xfId="0" applyNumberFormat="1" applyFont="1" applyAlignment="1">
      <alignment horizontal="center"/>
    </xf>
    <xf numFmtId="9" fontId="5" fillId="2" borderId="0" xfId="1" applyFont="1" applyFill="1" applyAlignment="1">
      <alignment horizontal="center"/>
    </xf>
    <xf numFmtId="9" fontId="5" fillId="3" borderId="0" xfId="1" applyFont="1" applyFill="1" applyAlignment="1">
      <alignment horizontal="center"/>
    </xf>
    <xf numFmtId="9" fontId="5" fillId="0" borderId="0" xfId="1" applyFont="1" applyFill="1" applyAlignment="1">
      <alignment horizontal="center"/>
    </xf>
    <xf numFmtId="1" fontId="5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mic Sans MS"/>
        <family val="4"/>
        <scheme val="none"/>
      </font>
      <numFmt numFmtId="164" formatCode="_-* #,##0.00_-;[Red]\-* #,##0.00_-;_-* &quot;&quot;??_-;_-@_-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mic Sans MS"/>
        <family val="4"/>
        <scheme val="none"/>
      </font>
      <numFmt numFmtId="164" formatCode="_-* #,##0.00_-;[Red]\-* #,##0.00_-;_-* &quot;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mic Sans MS"/>
        <family val="4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mic Sans MS"/>
        <family val="4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mic Sans MS"/>
        <family val="4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mic Sans MS"/>
        <family val="4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mic Sans MS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omic Sans MS"/>
        <family val="4"/>
        <scheme val="none"/>
      </font>
    </dxf>
    <dxf>
      <numFmt numFmtId="2" formatCode="0.0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mic Sans MS"/>
        <family val="4"/>
        <scheme val="none"/>
      </font>
    </dxf>
    <dxf>
      <font>
        <strike val="0"/>
        <outline val="0"/>
        <shadow val="0"/>
        <u val="none"/>
        <vertAlign val="baseline"/>
        <sz val="11"/>
        <name val="Comic Sans MS"/>
        <family val="4"/>
        <scheme val="none"/>
      </font>
      <numFmt numFmtId="13" formatCode="0%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mic Sans MS"/>
        <family val="4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mic Sans MS"/>
        <family val="4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mic Sans MS"/>
        <family val="4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mic Sans MS"/>
        <family val="4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mic Sans MS"/>
        <family val="4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mic Sans MS"/>
        <family val="4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mic Sans MS"/>
        <family val="4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mic Sans MS"/>
        <family val="4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mic Sans MS"/>
        <family val="4"/>
        <scheme val="none"/>
      </font>
    </dxf>
    <dxf>
      <font>
        <strike val="0"/>
        <outline val="0"/>
        <shadow val="0"/>
        <u val="none"/>
        <vertAlign val="baseline"/>
        <sz val="11"/>
        <name val="Comic Sans MS"/>
        <family val="4"/>
        <scheme val="none"/>
      </font>
    </dxf>
    <dxf>
      <font>
        <strike val="0"/>
        <outline val="0"/>
        <shadow val="0"/>
        <u val="none"/>
        <vertAlign val="baseline"/>
        <sz val="11"/>
        <name val="Comic Sans MS"/>
        <family val="4"/>
        <scheme val="none"/>
      </font>
      <alignment vertical="bottom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mic Sans MS"/>
        <family val="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mic Sans MS"/>
        <family val="4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omic Sans MS"/>
        <family val="4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omic Sans MS"/>
        <family val="4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597C5CB-A605-4203-9D89-CCA7B4B3909E}" name="Table5" displayName="Table5" ref="A1:B5" totalsRowShown="0" headerRowDxfId="26" dataDxfId="25">
  <autoFilter ref="A1:B5" xr:uid="{F57B0052-6C4C-4F1E-8AC3-C04DE23386EE}"/>
  <tableColumns count="2">
    <tableColumn id="1" xr3:uid="{C30F796F-E34C-4813-A10B-EBB9C852E127}" name="Sheet Number" dataDxfId="24"/>
    <tableColumn id="2" xr3:uid="{9768182C-C95D-4682-8E85-4EB7087BA525}" name="Sheet Name " dataDxfId="2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8F87D59-5652-4F06-9BF4-E9534CCD9771}" name="Budget" displayName="Budget" ref="A1:K51" totalsRowShown="0" headerRowDxfId="22" dataDxfId="21">
  <autoFilter ref="A1:K51" xr:uid="{275BB23F-CF57-47DA-A102-055BD58B81AA}"/>
  <tableColumns count="11">
    <tableColumn id="1" xr3:uid="{B32D2BB4-019B-41F9-8DDD-DCC06118DA69}" name="North Mundham Village Hall Management Committee  - Expenditure Budget 2021/22" dataDxfId="20"/>
    <tableColumn id="2" xr3:uid="{B6F769AC-A256-43A3-ADEA-FED06B969FF6}" name="Budget Code" dataDxfId="19"/>
    <tableColumn id="3" xr3:uid="{30C82B40-FEE3-4FCA-81BE-7C8B13D51364}" name="Original Budget 17/18" dataDxfId="18"/>
    <tableColumn id="4" xr3:uid="{5C35D762-9794-4A9D-B6B7-F8E23D6A211A}" name="Original Budget 18/19" dataDxfId="17"/>
    <tableColumn id="5" xr3:uid="{3CBC6188-49F9-4582-B170-EF30765B4F95}" name="Original Budget 19/20" dataDxfId="16"/>
    <tableColumn id="6" xr3:uid="{054B29A3-64F7-4A57-A447-BD013F5A7DDF}" name="Orignal Budget 20/21" dataDxfId="15"/>
    <tableColumn id="7" xr3:uid="{F97B44FB-44E0-4866-8348-DBBF7EC2C48D}" name="Spending  to half year " dataDxfId="14"/>
    <tableColumn id="8" xr3:uid="{91EBD48B-2E9C-4B7A-A88A-76E670573245}" name="Forecast Full Year 20/21" dataDxfId="13"/>
    <tableColumn id="9" xr3:uid="{674E3EF3-8A7C-4AB6-8753-8FD4B79CD965}" name="Budget 21/22" dataDxfId="12"/>
    <tableColumn id="10" xr3:uid="{805CD63F-372A-42CD-ABD1-6A4C5497D532}" name="% growth Budget on Budget" dataDxfId="11" dataCellStyle="Percent">
      <calculatedColumnFormula>IFERROR((I2-F2)/F2,"no orignal budget")</calculatedColumnFormula>
    </tableColumn>
    <tableColumn id="11" xr3:uid="{D6F2DD03-1FFA-4B70-9BFE-4B1E4D8E8A48}" name="Comments " dataDxfId="1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F0E0636-E9C5-4265-8C9F-DDB006924F4F}" name="cashreseve2020" displayName="cashreseve2020" ref="A2:B8" totalsRowShown="0">
  <autoFilter ref="A2:B8" xr:uid="{AD1896B4-4FCD-454D-91B8-42BF2AB5C8C8}"/>
  <tableColumns count="2">
    <tableColumn id="1" xr3:uid="{4F35BF54-5CB9-4D7A-ABF8-8B17B7EEAF0A}" name="Cash Reserves year ended 31st March 2020"/>
    <tableColumn id="2" xr3:uid="{0CE0DE91-82BB-484E-A479-35BC457804E3}" name="Column2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AB72FCD-12E4-4EDE-895B-6BFDF6E644E0}" name="cashreserve2021" displayName="cashreserve2021" ref="A10:B16" totalsRowShown="0">
  <autoFilter ref="A10:B16" xr:uid="{297081F1-FFA3-4F95-A917-3529CC6FFDA5}"/>
  <tableColumns count="2">
    <tableColumn id="1" xr3:uid="{D9257949-9872-4083-BC2E-30CF6AA6721D}" name="Cash Reserve year ended 31st March 2021"/>
    <tableColumn id="2" xr3:uid="{AB23A336-5883-47FF-90FB-8F4D5BF5FD54}" name="Column2" dataDxfId="9">
      <calculatedColumnFormula>B8</calculatedColumn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656639-6CB8-4D5C-B2A8-047870084FC6}" name="cashreserve2022" displayName="cashreserve2022" ref="A18:B24" totalsRowShown="0">
  <autoFilter ref="A18:B24" xr:uid="{ED36CC34-E6A3-48FA-B90E-8EA8217A7AC8}"/>
  <tableColumns count="2">
    <tableColumn id="1" xr3:uid="{DEF1BE68-A1D3-40DB-82FA-F7349913196C}" name="Predictied Cash Reserve year ended 31st March 2022 "/>
    <tableColumn id="2" xr3:uid="{D258FA6D-8A90-46D3-A9A8-E20335AB2AAC}" name="Column2" dataDxfId="8">
      <calculatedColumnFormula>B16</calculatedColumnFormula>
    </tableColumn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5AA6545-C224-4937-891A-8E584D645D62}" name="designatedreserve" displayName="designatedreserve" ref="A1:F9" totalsRowShown="0" headerRowDxfId="7" dataDxfId="6">
  <autoFilter ref="A1:F9" xr:uid="{8CD112DD-2391-4814-AB52-CC1BA22DE85A}"/>
  <tableColumns count="6">
    <tableColumn id="1" xr3:uid="{D9C1D780-5A0E-47B9-9381-5B7808C65563}" name="Breakdown of C/fwd Cash Reserves" dataDxfId="5"/>
    <tableColumn id="2" xr3:uid="{238FA208-2185-4A9E-8D98-718C861EB45F}" name="At 31/03/20" dataDxfId="4"/>
    <tableColumn id="3" xr3:uid="{56C51B4D-D7B0-4618-8FC4-31EE1E43A573}" name="At 31/03/21" dataDxfId="3"/>
    <tableColumn id="4" xr3:uid="{2389E1F8-275A-4FA8-8B53-9F56449CF0B1}" name="At 31/03/22" dataDxfId="2"/>
    <tableColumn id="5" xr3:uid="{FBE46DB2-C72B-488A-B2B4-ACE37CE0FE22}" name="Target" dataDxfId="1"/>
    <tableColumn id="6" xr3:uid="{78ABFCD9-2D6C-4C17-ABFC-73093F244EF2}" name="Target Dat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4C0E2-7D26-4172-A53D-1BDFCB82AAF6}">
  <dimension ref="A1:B7"/>
  <sheetViews>
    <sheetView workbookViewId="0">
      <selection activeCell="A13" sqref="A1:XFD1048576"/>
    </sheetView>
  </sheetViews>
  <sheetFormatPr defaultRowHeight="15.6" x14ac:dyDescent="0.35"/>
  <cols>
    <col min="1" max="1" width="15.33203125" style="4" customWidth="1"/>
    <col min="2" max="2" width="25.77734375" style="4" customWidth="1"/>
    <col min="3" max="16384" width="8.88671875" style="4"/>
  </cols>
  <sheetData>
    <row r="1" spans="1:2" x14ac:dyDescent="0.35">
      <c r="A1" s="4" t="s">
        <v>90</v>
      </c>
      <c r="B1" s="4" t="s">
        <v>91</v>
      </c>
    </row>
    <row r="2" spans="1:2" x14ac:dyDescent="0.35">
      <c r="A2" s="4" t="s">
        <v>87</v>
      </c>
      <c r="B2" s="4" t="s">
        <v>92</v>
      </c>
    </row>
    <row r="3" spans="1:2" x14ac:dyDescent="0.35">
      <c r="A3" s="4" t="s">
        <v>88</v>
      </c>
      <c r="B3" s="4" t="s">
        <v>93</v>
      </c>
    </row>
    <row r="4" spans="1:2" x14ac:dyDescent="0.35">
      <c r="A4" s="4" t="s">
        <v>89</v>
      </c>
      <c r="B4" s="4" t="s">
        <v>94</v>
      </c>
    </row>
    <row r="5" spans="1:2" x14ac:dyDescent="0.35">
      <c r="A5" s="4" t="s">
        <v>96</v>
      </c>
      <c r="B5" s="4" t="s">
        <v>95</v>
      </c>
    </row>
    <row r="7" spans="1:2" x14ac:dyDescent="0.35">
      <c r="A7" s="4" t="s">
        <v>86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7"/>
  <sheetViews>
    <sheetView tabSelected="1" zoomScaleNormal="100" workbookViewId="0"/>
  </sheetViews>
  <sheetFormatPr defaultColWidth="51.5546875" defaultRowHeight="15.6" x14ac:dyDescent="0.35"/>
  <cols>
    <col min="1" max="1" width="52.44140625" style="4" customWidth="1"/>
    <col min="2" max="2" width="10.88671875" style="32" customWidth="1"/>
    <col min="3" max="3" width="13" style="28" customWidth="1"/>
    <col min="4" max="4" width="13.5546875" style="28" customWidth="1"/>
    <col min="5" max="5" width="12.33203125" style="28" customWidth="1"/>
    <col min="6" max="6" width="12.33203125" style="56" customWidth="1"/>
    <col min="7" max="7" width="16.77734375" style="28" customWidth="1"/>
    <col min="8" max="8" width="14.77734375" style="10" customWidth="1"/>
    <col min="9" max="9" width="16.33203125" style="56" customWidth="1"/>
    <col min="10" max="10" width="21.21875" style="47" customWidth="1"/>
    <col min="11" max="11" width="31.88671875" style="4" customWidth="1"/>
    <col min="12" max="16384" width="51.5546875" style="4"/>
  </cols>
  <sheetData>
    <row r="1" spans="1:11" s="36" customFormat="1" ht="59.4" customHeight="1" x14ac:dyDescent="0.4">
      <c r="A1" s="30" t="s">
        <v>106</v>
      </c>
      <c r="B1" s="35" t="s">
        <v>101</v>
      </c>
      <c r="C1" s="5" t="s">
        <v>0</v>
      </c>
      <c r="D1" s="5" t="s">
        <v>1</v>
      </c>
      <c r="E1" s="5" t="s">
        <v>53</v>
      </c>
      <c r="F1" s="50" t="s">
        <v>54</v>
      </c>
      <c r="G1" s="6" t="s">
        <v>102</v>
      </c>
      <c r="H1" s="7" t="s">
        <v>59</v>
      </c>
      <c r="I1" s="50" t="s">
        <v>58</v>
      </c>
      <c r="J1" s="48" t="s">
        <v>2</v>
      </c>
      <c r="K1" s="36" t="s">
        <v>3</v>
      </c>
    </row>
    <row r="2" spans="1:11" ht="33" customHeight="1" x14ac:dyDescent="0.35">
      <c r="A2" s="4" t="s">
        <v>4</v>
      </c>
      <c r="B2" s="32">
        <v>1</v>
      </c>
      <c r="C2" s="10">
        <v>40</v>
      </c>
      <c r="D2" s="10">
        <v>40</v>
      </c>
      <c r="E2" s="10">
        <v>0</v>
      </c>
      <c r="F2" s="57">
        <v>0</v>
      </c>
      <c r="G2" s="11">
        <f>467.93-12</f>
        <v>455.93</v>
      </c>
      <c r="H2" s="10">
        <f>G2+450</f>
        <v>905.93000000000006</v>
      </c>
      <c r="I2" s="57">
        <v>0</v>
      </c>
      <c r="J2" s="12" t="str">
        <f t="shared" ref="J2" si="0">IFERROR((I2-F2)/F2,"")</f>
        <v/>
      </c>
    </row>
    <row r="3" spans="1:11" ht="30" customHeight="1" x14ac:dyDescent="0.35">
      <c r="A3" s="4" t="s">
        <v>5</v>
      </c>
      <c r="B3" s="32">
        <v>2</v>
      </c>
      <c r="C3" s="10">
        <v>430</v>
      </c>
      <c r="D3" s="10">
        <v>430</v>
      </c>
      <c r="E3" s="10">
        <v>1200</v>
      </c>
      <c r="F3" s="13">
        <v>450</v>
      </c>
      <c r="G3" s="11">
        <v>0</v>
      </c>
      <c r="H3" s="11">
        <v>450</v>
      </c>
      <c r="I3" s="13">
        <v>450</v>
      </c>
      <c r="J3" s="12">
        <f t="shared" ref="J3:J33" si="1">IFERROR((I3-F3)/F3,"no orignal budget")</f>
        <v>0</v>
      </c>
    </row>
    <row r="4" spans="1:11" ht="25.5" customHeight="1" x14ac:dyDescent="0.35">
      <c r="A4" s="4" t="s">
        <v>6</v>
      </c>
      <c r="B4" s="32">
        <v>3</v>
      </c>
      <c r="C4" s="10">
        <v>150</v>
      </c>
      <c r="D4" s="10">
        <v>150</v>
      </c>
      <c r="E4" s="10">
        <v>150</v>
      </c>
      <c r="F4" s="57">
        <v>120</v>
      </c>
      <c r="G4" s="11">
        <v>0</v>
      </c>
      <c r="H4" s="10">
        <v>120</v>
      </c>
      <c r="I4" s="57">
        <v>150</v>
      </c>
      <c r="J4" s="12">
        <f t="shared" si="1"/>
        <v>0.25</v>
      </c>
    </row>
    <row r="5" spans="1:11" ht="25.5" customHeight="1" x14ac:dyDescent="0.35">
      <c r="A5" s="4" t="s">
        <v>7</v>
      </c>
      <c r="B5" s="32">
        <v>4</v>
      </c>
      <c r="C5" s="10">
        <v>30</v>
      </c>
      <c r="D5" s="10">
        <v>30</v>
      </c>
      <c r="E5" s="10">
        <v>300</v>
      </c>
      <c r="F5" s="13">
        <v>300</v>
      </c>
      <c r="G5" s="11">
        <v>0</v>
      </c>
      <c r="H5" s="13">
        <v>0</v>
      </c>
      <c r="I5" s="13">
        <v>300</v>
      </c>
      <c r="J5" s="12">
        <f t="shared" si="1"/>
        <v>0</v>
      </c>
    </row>
    <row r="6" spans="1:11" ht="33" customHeight="1" x14ac:dyDescent="0.35">
      <c r="A6" s="4" t="s">
        <v>8</v>
      </c>
      <c r="B6" s="32">
        <v>5</v>
      </c>
      <c r="C6" s="10">
        <v>130</v>
      </c>
      <c r="D6" s="10">
        <v>130</v>
      </c>
      <c r="E6" s="10">
        <v>130</v>
      </c>
      <c r="F6" s="57">
        <v>140</v>
      </c>
      <c r="G6" s="11">
        <v>0</v>
      </c>
      <c r="H6" s="10">
        <v>137</v>
      </c>
      <c r="I6" s="57">
        <v>140</v>
      </c>
      <c r="J6" s="12">
        <f t="shared" si="1"/>
        <v>0</v>
      </c>
    </row>
    <row r="7" spans="1:11" ht="33" customHeight="1" x14ac:dyDescent="0.35">
      <c r="A7" s="4" t="s">
        <v>9</v>
      </c>
      <c r="B7" s="32">
        <v>6</v>
      </c>
      <c r="C7" s="10">
        <v>15</v>
      </c>
      <c r="D7" s="10">
        <v>15</v>
      </c>
      <c r="E7" s="10">
        <v>15</v>
      </c>
      <c r="F7" s="13">
        <v>5</v>
      </c>
      <c r="G7" s="11">
        <v>0</v>
      </c>
      <c r="H7" s="10">
        <v>5</v>
      </c>
      <c r="I7" s="13">
        <v>5</v>
      </c>
      <c r="J7" s="12">
        <f t="shared" si="1"/>
        <v>0</v>
      </c>
    </row>
    <row r="8" spans="1:11" ht="31.5" customHeight="1" x14ac:dyDescent="0.35">
      <c r="A8" s="4" t="s">
        <v>10</v>
      </c>
      <c r="B8" s="32">
        <v>7</v>
      </c>
      <c r="C8" s="10">
        <v>36</v>
      </c>
      <c r="D8" s="10">
        <v>36</v>
      </c>
      <c r="E8" s="10">
        <v>72</v>
      </c>
      <c r="F8" s="57">
        <v>90</v>
      </c>
      <c r="G8" s="11">
        <v>36</v>
      </c>
      <c r="H8" s="10">
        <v>72</v>
      </c>
      <c r="I8" s="57">
        <v>72</v>
      </c>
      <c r="J8" s="12">
        <f t="shared" si="1"/>
        <v>-0.2</v>
      </c>
    </row>
    <row r="9" spans="1:11" ht="31.5" customHeight="1" x14ac:dyDescent="0.35">
      <c r="A9" s="4" t="s">
        <v>52</v>
      </c>
      <c r="B9" s="32">
        <v>8</v>
      </c>
      <c r="C9" s="10">
        <v>0</v>
      </c>
      <c r="D9" s="10">
        <v>0</v>
      </c>
      <c r="E9" s="10">
        <v>0</v>
      </c>
      <c r="F9" s="13">
        <v>1500</v>
      </c>
      <c r="G9" s="11">
        <v>2275</v>
      </c>
      <c r="H9" s="10">
        <v>3000</v>
      </c>
      <c r="I9" s="13">
        <v>0</v>
      </c>
      <c r="J9" s="12">
        <f t="shared" si="1"/>
        <v>-1</v>
      </c>
    </row>
    <row r="10" spans="1:11" ht="34.5" customHeight="1" thickBot="1" x14ac:dyDescent="0.4">
      <c r="A10" s="4" t="s">
        <v>63</v>
      </c>
      <c r="B10" s="32" t="s">
        <v>64</v>
      </c>
      <c r="C10" s="14">
        <f t="shared" ref="C10:I10" si="2">SUM(C2:C9)</f>
        <v>831</v>
      </c>
      <c r="D10" s="14">
        <f t="shared" si="2"/>
        <v>831</v>
      </c>
      <c r="E10" s="14">
        <f t="shared" si="2"/>
        <v>1867</v>
      </c>
      <c r="F10" s="58">
        <f t="shared" si="2"/>
        <v>2605</v>
      </c>
      <c r="G10" s="15">
        <f t="shared" si="2"/>
        <v>2766.93</v>
      </c>
      <c r="H10" s="14">
        <f t="shared" si="2"/>
        <v>4689.93</v>
      </c>
      <c r="I10" s="58">
        <f t="shared" si="2"/>
        <v>1117</v>
      </c>
      <c r="J10" s="12">
        <f t="shared" si="1"/>
        <v>-0.57120921305182337</v>
      </c>
    </row>
    <row r="11" spans="1:11" ht="40.5" customHeight="1" thickTop="1" x14ac:dyDescent="0.4">
      <c r="A11" s="8" t="s">
        <v>11</v>
      </c>
      <c r="B11" s="32" t="s">
        <v>64</v>
      </c>
      <c r="C11" s="9" t="s">
        <v>64</v>
      </c>
      <c r="D11" s="9" t="s">
        <v>64</v>
      </c>
      <c r="E11" s="9" t="s">
        <v>64</v>
      </c>
      <c r="F11" s="52" t="s">
        <v>64</v>
      </c>
      <c r="G11" s="9" t="s">
        <v>64</v>
      </c>
      <c r="H11" s="9" t="s">
        <v>64</v>
      </c>
      <c r="I11" s="52" t="s">
        <v>64</v>
      </c>
      <c r="J11" s="63" t="s">
        <v>64</v>
      </c>
    </row>
    <row r="12" spans="1:11" ht="40.5" customHeight="1" x14ac:dyDescent="0.35">
      <c r="A12" s="4" t="s">
        <v>55</v>
      </c>
      <c r="B12" s="32">
        <v>9</v>
      </c>
      <c r="C12" s="10">
        <v>0</v>
      </c>
      <c r="D12" s="10">
        <v>0</v>
      </c>
      <c r="E12" s="10">
        <v>0</v>
      </c>
      <c r="F12" s="57"/>
      <c r="G12" s="11">
        <v>0</v>
      </c>
      <c r="H12" s="10">
        <v>0</v>
      </c>
      <c r="I12" s="57">
        <v>900</v>
      </c>
      <c r="J12" s="67" t="str">
        <f t="shared" si="1"/>
        <v>no orignal budget</v>
      </c>
    </row>
    <row r="13" spans="1:11" ht="40.5" customHeight="1" x14ac:dyDescent="0.35">
      <c r="A13" s="4" t="s">
        <v>12</v>
      </c>
      <c r="B13" s="32">
        <v>10</v>
      </c>
      <c r="C13" s="10">
        <v>0</v>
      </c>
      <c r="D13" s="10">
        <v>0</v>
      </c>
      <c r="E13" s="10">
        <v>0</v>
      </c>
      <c r="F13" s="13"/>
      <c r="G13" s="11">
        <v>0</v>
      </c>
      <c r="H13" s="10">
        <v>0</v>
      </c>
      <c r="I13" s="13">
        <v>1044</v>
      </c>
      <c r="J13" s="67" t="str">
        <f t="shared" si="1"/>
        <v>no orignal budget</v>
      </c>
    </row>
    <row r="14" spans="1:11" ht="24.75" customHeight="1" x14ac:dyDescent="0.35">
      <c r="A14" s="16" t="s">
        <v>56</v>
      </c>
      <c r="B14" s="32">
        <v>11</v>
      </c>
      <c r="C14" s="10">
        <v>5520</v>
      </c>
      <c r="D14" s="10">
        <v>5520</v>
      </c>
      <c r="E14" s="10">
        <v>6120</v>
      </c>
      <c r="F14" s="57">
        <v>6120</v>
      </c>
      <c r="G14" s="11">
        <v>3291.25</v>
      </c>
      <c r="H14" s="10">
        <v>6120</v>
      </c>
      <c r="I14" s="57">
        <v>6800</v>
      </c>
      <c r="J14" s="12">
        <f t="shared" si="1"/>
        <v>0.1111111111111111</v>
      </c>
      <c r="K14" s="17"/>
    </row>
    <row r="15" spans="1:11" ht="36" customHeight="1" thickBot="1" x14ac:dyDescent="0.4">
      <c r="A15" s="4" t="s">
        <v>63</v>
      </c>
      <c r="B15" s="32" t="s">
        <v>64</v>
      </c>
      <c r="C15" s="14">
        <f>SUM(C14)</f>
        <v>5520</v>
      </c>
      <c r="D15" s="14">
        <f>SUM(D14)</f>
        <v>5520</v>
      </c>
      <c r="E15" s="14">
        <f>SUM(E14)</f>
        <v>6120</v>
      </c>
      <c r="F15" s="51">
        <f>SUM(F14)</f>
        <v>6120</v>
      </c>
      <c r="G15" s="15">
        <f>SUM(G12:G14)</f>
        <v>3291.25</v>
      </c>
      <c r="H15" s="14">
        <f>SUM(H12:H14)</f>
        <v>6120</v>
      </c>
      <c r="I15" s="51">
        <f>SUM(I12:I14)</f>
        <v>8744</v>
      </c>
      <c r="J15" s="12">
        <f t="shared" si="1"/>
        <v>0.4287581699346405</v>
      </c>
    </row>
    <row r="16" spans="1:11" ht="31.5" customHeight="1" thickTop="1" x14ac:dyDescent="0.4">
      <c r="A16" s="8" t="s">
        <v>13</v>
      </c>
      <c r="B16" s="32" t="s">
        <v>64</v>
      </c>
      <c r="C16" s="32" t="s">
        <v>64</v>
      </c>
      <c r="D16" s="32" t="s">
        <v>64</v>
      </c>
      <c r="E16" s="32" t="s">
        <v>64</v>
      </c>
      <c r="F16" s="59" t="s">
        <v>64</v>
      </c>
      <c r="G16" s="32" t="s">
        <v>64</v>
      </c>
      <c r="H16" s="32" t="s">
        <v>64</v>
      </c>
      <c r="I16" s="59" t="s">
        <v>64</v>
      </c>
      <c r="J16" s="64"/>
    </row>
    <row r="17" spans="1:11" ht="33" customHeight="1" x14ac:dyDescent="0.35">
      <c r="A17" s="4" t="s">
        <v>14</v>
      </c>
      <c r="B17" s="32">
        <v>12</v>
      </c>
      <c r="C17" s="10">
        <v>160</v>
      </c>
      <c r="D17" s="10">
        <v>160</v>
      </c>
      <c r="E17" s="10">
        <v>180</v>
      </c>
      <c r="F17" s="13">
        <v>180</v>
      </c>
      <c r="G17" s="11">
        <v>27</v>
      </c>
      <c r="H17" s="10">
        <v>180</v>
      </c>
      <c r="I17" s="13">
        <v>180</v>
      </c>
      <c r="J17" s="12">
        <f t="shared" si="1"/>
        <v>0</v>
      </c>
    </row>
    <row r="18" spans="1:11" ht="39" customHeight="1" x14ac:dyDescent="0.35">
      <c r="A18" s="16" t="s">
        <v>15</v>
      </c>
      <c r="B18" s="32">
        <v>13</v>
      </c>
      <c r="C18" s="10">
        <v>80</v>
      </c>
      <c r="D18" s="10">
        <v>80</v>
      </c>
      <c r="E18" s="10">
        <v>80</v>
      </c>
      <c r="F18" s="57">
        <v>80</v>
      </c>
      <c r="G18" s="11">
        <v>0</v>
      </c>
      <c r="H18" s="10">
        <v>0</v>
      </c>
      <c r="I18" s="57">
        <v>80</v>
      </c>
      <c r="J18" s="12">
        <f t="shared" si="1"/>
        <v>0</v>
      </c>
    </row>
    <row r="19" spans="1:11" ht="36" customHeight="1" x14ac:dyDescent="0.35">
      <c r="A19" s="4" t="s">
        <v>16</v>
      </c>
      <c r="B19" s="32">
        <v>14</v>
      </c>
      <c r="C19" s="10">
        <v>300</v>
      </c>
      <c r="D19" s="10">
        <v>300</v>
      </c>
      <c r="E19" s="10">
        <v>300</v>
      </c>
      <c r="F19" s="13">
        <v>150</v>
      </c>
      <c r="G19" s="11">
        <v>161.91</v>
      </c>
      <c r="H19" s="10">
        <v>300</v>
      </c>
      <c r="I19" s="13">
        <v>300</v>
      </c>
      <c r="J19" s="12">
        <f t="shared" si="1"/>
        <v>1</v>
      </c>
    </row>
    <row r="20" spans="1:11" ht="36" customHeight="1" x14ac:dyDescent="0.35">
      <c r="A20" s="4" t="s">
        <v>13</v>
      </c>
      <c r="B20" s="32">
        <v>15</v>
      </c>
      <c r="C20" s="10">
        <v>500</v>
      </c>
      <c r="D20" s="10">
        <v>500</v>
      </c>
      <c r="E20" s="10">
        <v>1500</v>
      </c>
      <c r="F20" s="57">
        <v>1500</v>
      </c>
      <c r="G20" s="11">
        <v>13</v>
      </c>
      <c r="H20" s="10">
        <v>50</v>
      </c>
      <c r="I20" s="57">
        <v>1500</v>
      </c>
      <c r="J20" s="12">
        <f t="shared" si="1"/>
        <v>0</v>
      </c>
    </row>
    <row r="21" spans="1:11" ht="33" customHeight="1" x14ac:dyDescent="0.35">
      <c r="A21" s="16" t="s">
        <v>17</v>
      </c>
      <c r="B21" s="32">
        <v>17</v>
      </c>
      <c r="C21" s="10">
        <v>4000</v>
      </c>
      <c r="D21" s="10">
        <v>0</v>
      </c>
      <c r="E21" s="10">
        <v>0</v>
      </c>
      <c r="F21" s="13">
        <v>0</v>
      </c>
      <c r="G21" s="11">
        <v>0</v>
      </c>
      <c r="H21" s="10">
        <v>0</v>
      </c>
      <c r="I21" s="13">
        <v>0</v>
      </c>
      <c r="J21" s="12" t="str">
        <f>IFERROR((I21-F21)/F21,"")</f>
        <v/>
      </c>
    </row>
    <row r="22" spans="1:11" ht="33" customHeight="1" x14ac:dyDescent="0.35">
      <c r="A22" s="16" t="s">
        <v>18</v>
      </c>
      <c r="B22" s="32">
        <v>18</v>
      </c>
      <c r="C22" s="10">
        <v>0</v>
      </c>
      <c r="D22" s="10">
        <v>2000</v>
      </c>
      <c r="E22" s="10">
        <v>0</v>
      </c>
      <c r="F22" s="57">
        <v>0</v>
      </c>
      <c r="G22" s="11">
        <v>0</v>
      </c>
      <c r="H22" s="11">
        <v>0</v>
      </c>
      <c r="I22" s="57">
        <v>0</v>
      </c>
      <c r="J22" s="12" t="str">
        <f t="shared" ref="J22:J23" si="3">IFERROR((I22-F22)/F22,"")</f>
        <v/>
      </c>
    </row>
    <row r="23" spans="1:11" ht="33" customHeight="1" x14ac:dyDescent="0.35">
      <c r="A23" s="16" t="s">
        <v>19</v>
      </c>
      <c r="B23" s="32">
        <v>19</v>
      </c>
      <c r="C23" s="10">
        <v>0</v>
      </c>
      <c r="D23" s="10">
        <v>1900</v>
      </c>
      <c r="E23" s="11">
        <v>6000</v>
      </c>
      <c r="F23" s="13">
        <v>0</v>
      </c>
      <c r="G23" s="11">
        <v>0</v>
      </c>
      <c r="H23" s="11">
        <v>0</v>
      </c>
      <c r="I23" s="13">
        <v>0</v>
      </c>
      <c r="J23" s="12" t="str">
        <f t="shared" si="3"/>
        <v/>
      </c>
      <c r="K23" s="18"/>
    </row>
    <row r="24" spans="1:11" ht="33" customHeight="1" x14ac:dyDescent="0.35">
      <c r="A24" s="16" t="s">
        <v>20</v>
      </c>
      <c r="B24" s="32">
        <v>20</v>
      </c>
      <c r="C24" s="10">
        <v>0</v>
      </c>
      <c r="D24" s="10">
        <v>0</v>
      </c>
      <c r="E24" s="11">
        <v>0</v>
      </c>
      <c r="F24" s="57">
        <v>2000</v>
      </c>
      <c r="G24" s="11">
        <v>0</v>
      </c>
      <c r="H24" s="11">
        <v>0</v>
      </c>
      <c r="I24" s="57">
        <v>0</v>
      </c>
      <c r="J24" s="66">
        <f t="shared" si="1"/>
        <v>-1</v>
      </c>
      <c r="K24" s="18"/>
    </row>
    <row r="25" spans="1:11" ht="33" customHeight="1" x14ac:dyDescent="0.35">
      <c r="A25" s="16" t="s">
        <v>21</v>
      </c>
      <c r="B25" s="32">
        <v>21</v>
      </c>
      <c r="C25" s="10">
        <v>0</v>
      </c>
      <c r="D25" s="10">
        <v>0</v>
      </c>
      <c r="E25" s="11">
        <v>0</v>
      </c>
      <c r="F25" s="13">
        <v>500</v>
      </c>
      <c r="G25" s="11">
        <v>0</v>
      </c>
      <c r="H25" s="11">
        <v>500</v>
      </c>
      <c r="I25" s="13">
        <v>500</v>
      </c>
      <c r="J25" s="12">
        <f t="shared" si="1"/>
        <v>0</v>
      </c>
      <c r="K25" s="18" t="s">
        <v>51</v>
      </c>
    </row>
    <row r="26" spans="1:11" ht="34.5" customHeight="1" thickBot="1" x14ac:dyDescent="0.4">
      <c r="A26" s="4" t="s">
        <v>63</v>
      </c>
      <c r="B26" s="32" t="s">
        <v>64</v>
      </c>
      <c r="C26" s="14">
        <f t="shared" ref="C26:I26" si="4">SUM(C17:C25)</f>
        <v>5040</v>
      </c>
      <c r="D26" s="14">
        <f t="shared" si="4"/>
        <v>4940</v>
      </c>
      <c r="E26" s="14">
        <f t="shared" si="4"/>
        <v>8060</v>
      </c>
      <c r="F26" s="58">
        <f t="shared" si="4"/>
        <v>4410</v>
      </c>
      <c r="G26" s="15">
        <f t="shared" si="4"/>
        <v>201.91</v>
      </c>
      <c r="H26" s="14">
        <f t="shared" si="4"/>
        <v>1030</v>
      </c>
      <c r="I26" s="58">
        <f t="shared" si="4"/>
        <v>2560</v>
      </c>
      <c r="J26" s="12">
        <f t="shared" si="1"/>
        <v>-0.41950113378684806</v>
      </c>
    </row>
    <row r="27" spans="1:11" ht="34.5" customHeight="1" thickTop="1" x14ac:dyDescent="0.4">
      <c r="A27" s="8" t="s">
        <v>22</v>
      </c>
      <c r="B27" s="32" t="s">
        <v>64</v>
      </c>
      <c r="C27" s="9" t="s">
        <v>64</v>
      </c>
      <c r="D27" s="9" t="s">
        <v>64</v>
      </c>
      <c r="E27" s="9" t="s">
        <v>64</v>
      </c>
      <c r="F27" s="52" t="s">
        <v>64</v>
      </c>
      <c r="G27" s="9" t="s">
        <v>64</v>
      </c>
      <c r="H27" s="9" t="s">
        <v>64</v>
      </c>
      <c r="I27" s="52" t="s">
        <v>64</v>
      </c>
      <c r="J27" s="63" t="s">
        <v>64</v>
      </c>
    </row>
    <row r="28" spans="1:11" ht="25.5" customHeight="1" x14ac:dyDescent="0.35">
      <c r="A28" s="4" t="s">
        <v>22</v>
      </c>
      <c r="B28" s="32">
        <v>22</v>
      </c>
      <c r="C28" s="10">
        <v>250</v>
      </c>
      <c r="D28" s="10">
        <v>250</v>
      </c>
      <c r="E28" s="10">
        <v>250</v>
      </c>
      <c r="F28" s="57">
        <v>250</v>
      </c>
      <c r="G28" s="11">
        <v>529.57000000000005</v>
      </c>
      <c r="H28" s="10">
        <v>600</v>
      </c>
      <c r="I28" s="57">
        <v>300</v>
      </c>
      <c r="J28" s="12">
        <f t="shared" si="1"/>
        <v>0.2</v>
      </c>
    </row>
    <row r="29" spans="1:11" ht="39" customHeight="1" thickBot="1" x14ac:dyDescent="0.4">
      <c r="A29" s="4" t="s">
        <v>63</v>
      </c>
      <c r="B29" s="32" t="s">
        <v>64</v>
      </c>
      <c r="C29" s="14">
        <f t="shared" ref="C29:I29" si="5">SUM(C28:C28)</f>
        <v>250</v>
      </c>
      <c r="D29" s="14">
        <f t="shared" si="5"/>
        <v>250</v>
      </c>
      <c r="E29" s="14">
        <f t="shared" si="5"/>
        <v>250</v>
      </c>
      <c r="F29" s="51">
        <f t="shared" si="5"/>
        <v>250</v>
      </c>
      <c r="G29" s="15">
        <f t="shared" si="5"/>
        <v>529.57000000000005</v>
      </c>
      <c r="H29" s="14">
        <f t="shared" si="5"/>
        <v>600</v>
      </c>
      <c r="I29" s="51">
        <f t="shared" si="5"/>
        <v>300</v>
      </c>
      <c r="J29" s="49">
        <f t="shared" si="1"/>
        <v>0.2</v>
      </c>
    </row>
    <row r="30" spans="1:11" ht="34.5" customHeight="1" thickTop="1" x14ac:dyDescent="0.4">
      <c r="A30" s="8" t="s">
        <v>23</v>
      </c>
      <c r="B30" s="32" t="s">
        <v>64</v>
      </c>
      <c r="C30" s="32" t="s">
        <v>64</v>
      </c>
      <c r="D30" s="32" t="s">
        <v>64</v>
      </c>
      <c r="E30" s="32" t="s">
        <v>64</v>
      </c>
      <c r="F30" s="59" t="s">
        <v>64</v>
      </c>
      <c r="G30" s="32" t="s">
        <v>64</v>
      </c>
      <c r="H30" s="32" t="s">
        <v>64</v>
      </c>
      <c r="I30" s="59" t="s">
        <v>64</v>
      </c>
      <c r="J30" s="64" t="s">
        <v>64</v>
      </c>
    </row>
    <row r="31" spans="1:11" ht="30" customHeight="1" x14ac:dyDescent="0.35">
      <c r="A31" s="4" t="s">
        <v>24</v>
      </c>
      <c r="B31" s="32">
        <v>23</v>
      </c>
      <c r="C31" s="10">
        <v>100</v>
      </c>
      <c r="D31" s="10">
        <v>100</v>
      </c>
      <c r="E31" s="10">
        <v>100</v>
      </c>
      <c r="F31" s="13">
        <v>400</v>
      </c>
      <c r="G31" s="11">
        <v>105</v>
      </c>
      <c r="H31" s="11">
        <v>200</v>
      </c>
      <c r="I31" s="13">
        <v>400</v>
      </c>
      <c r="J31" s="12">
        <f t="shared" si="1"/>
        <v>0</v>
      </c>
    </row>
    <row r="32" spans="1:11" ht="30" customHeight="1" x14ac:dyDescent="0.35">
      <c r="A32" s="4" t="s">
        <v>25</v>
      </c>
      <c r="B32" s="32">
        <v>24</v>
      </c>
      <c r="C32" s="10">
        <v>80</v>
      </c>
      <c r="D32" s="10">
        <v>80</v>
      </c>
      <c r="E32" s="10">
        <v>80</v>
      </c>
      <c r="F32" s="57">
        <v>80</v>
      </c>
      <c r="G32" s="11">
        <v>0</v>
      </c>
      <c r="H32" s="11">
        <v>60</v>
      </c>
      <c r="I32" s="57">
        <v>80</v>
      </c>
      <c r="J32" s="12">
        <f t="shared" si="1"/>
        <v>0</v>
      </c>
    </row>
    <row r="33" spans="1:10" ht="27" customHeight="1" x14ac:dyDescent="0.35">
      <c r="A33" s="4" t="s">
        <v>26</v>
      </c>
      <c r="B33" s="32">
        <v>25</v>
      </c>
      <c r="C33" s="10">
        <v>250</v>
      </c>
      <c r="D33" s="10">
        <v>250</v>
      </c>
      <c r="E33" s="10">
        <v>250</v>
      </c>
      <c r="F33" s="13">
        <v>1000</v>
      </c>
      <c r="G33" s="11">
        <v>547</v>
      </c>
      <c r="H33" s="11">
        <v>547</v>
      </c>
      <c r="I33" s="13">
        <v>0</v>
      </c>
      <c r="J33" s="65">
        <f t="shared" si="1"/>
        <v>-1</v>
      </c>
    </row>
    <row r="34" spans="1:10" ht="36" customHeight="1" x14ac:dyDescent="0.35">
      <c r="A34" s="4" t="s">
        <v>27</v>
      </c>
      <c r="B34" s="32">
        <v>26</v>
      </c>
      <c r="C34" s="10">
        <v>140</v>
      </c>
      <c r="D34" s="10">
        <v>140</v>
      </c>
      <c r="E34" s="10">
        <v>140</v>
      </c>
      <c r="F34" s="57">
        <v>140</v>
      </c>
      <c r="G34" s="11">
        <v>0</v>
      </c>
      <c r="H34" s="11">
        <v>140</v>
      </c>
      <c r="I34" s="57">
        <v>140</v>
      </c>
      <c r="J34" s="12">
        <f t="shared" ref="J34:J51" si="6">IFERROR((I34-F34)/F34,"no orignal budget")</f>
        <v>0</v>
      </c>
    </row>
    <row r="35" spans="1:10" ht="30" customHeight="1" x14ac:dyDescent="0.35">
      <c r="A35" s="4" t="s">
        <v>28</v>
      </c>
      <c r="B35" s="32">
        <v>27</v>
      </c>
      <c r="C35" s="10">
        <v>100</v>
      </c>
      <c r="D35" s="10">
        <v>100</v>
      </c>
      <c r="E35" s="10">
        <v>100</v>
      </c>
      <c r="F35" s="13">
        <v>100</v>
      </c>
      <c r="G35" s="11">
        <v>0</v>
      </c>
      <c r="H35" s="11">
        <v>0</v>
      </c>
      <c r="I35" s="13">
        <v>100</v>
      </c>
      <c r="J35" s="12">
        <f t="shared" si="6"/>
        <v>0</v>
      </c>
    </row>
    <row r="36" spans="1:10" ht="31.5" customHeight="1" thickBot="1" x14ac:dyDescent="0.4">
      <c r="A36" s="4" t="s">
        <v>63</v>
      </c>
      <c r="B36" s="32" t="s">
        <v>64</v>
      </c>
      <c r="C36" s="14">
        <f t="shared" ref="C36:I36" si="7">SUM(C31:C35)</f>
        <v>670</v>
      </c>
      <c r="D36" s="14">
        <f t="shared" si="7"/>
        <v>670</v>
      </c>
      <c r="E36" s="14">
        <f t="shared" si="7"/>
        <v>670</v>
      </c>
      <c r="F36" s="58">
        <f t="shared" si="7"/>
        <v>1720</v>
      </c>
      <c r="G36" s="15">
        <f t="shared" si="7"/>
        <v>652</v>
      </c>
      <c r="H36" s="14">
        <f t="shared" si="7"/>
        <v>947</v>
      </c>
      <c r="I36" s="58">
        <f t="shared" si="7"/>
        <v>720</v>
      </c>
      <c r="J36" s="12">
        <f t="shared" si="6"/>
        <v>-0.58139534883720934</v>
      </c>
    </row>
    <row r="37" spans="1:10" ht="33" customHeight="1" thickTop="1" x14ac:dyDescent="0.4">
      <c r="A37" s="8" t="s">
        <v>29</v>
      </c>
      <c r="B37" s="32" t="s">
        <v>64</v>
      </c>
      <c r="C37" s="9" t="s">
        <v>64</v>
      </c>
      <c r="D37" s="9" t="s">
        <v>64</v>
      </c>
      <c r="E37" s="9" t="s">
        <v>64</v>
      </c>
      <c r="F37" s="52" t="s">
        <v>64</v>
      </c>
      <c r="G37" s="9" t="s">
        <v>64</v>
      </c>
      <c r="H37" s="9" t="s">
        <v>64</v>
      </c>
      <c r="I37" s="52" t="s">
        <v>64</v>
      </c>
      <c r="J37" s="63" t="s">
        <v>64</v>
      </c>
    </row>
    <row r="38" spans="1:10" ht="27" customHeight="1" x14ac:dyDescent="0.35">
      <c r="A38" s="4" t="s">
        <v>30</v>
      </c>
      <c r="B38" s="32">
        <v>28</v>
      </c>
      <c r="C38" s="19">
        <v>1000</v>
      </c>
      <c r="D38" s="19">
        <v>1000</v>
      </c>
      <c r="E38" s="19">
        <v>800</v>
      </c>
      <c r="F38" s="60">
        <v>1000</v>
      </c>
      <c r="G38" s="11">
        <v>432.57</v>
      </c>
      <c r="H38" s="19">
        <v>1000</v>
      </c>
      <c r="I38" s="57">
        <v>1000</v>
      </c>
      <c r="J38" s="12">
        <f t="shared" si="6"/>
        <v>0</v>
      </c>
    </row>
    <row r="39" spans="1:10" ht="24" customHeight="1" x14ac:dyDescent="0.35">
      <c r="A39" s="4" t="s">
        <v>31</v>
      </c>
      <c r="B39" s="32">
        <v>29</v>
      </c>
      <c r="C39" s="19">
        <v>1300</v>
      </c>
      <c r="D39" s="19">
        <v>1300</v>
      </c>
      <c r="E39" s="19">
        <v>1300</v>
      </c>
      <c r="F39" s="54">
        <v>1300</v>
      </c>
      <c r="G39" s="11">
        <v>133.19999999999999</v>
      </c>
      <c r="H39" s="19">
        <v>800</v>
      </c>
      <c r="I39" s="13">
        <v>1300</v>
      </c>
      <c r="J39" s="12">
        <f t="shared" si="6"/>
        <v>0</v>
      </c>
    </row>
    <row r="40" spans="1:10" ht="36" customHeight="1" thickBot="1" x14ac:dyDescent="0.4">
      <c r="A40" s="4" t="s">
        <v>63</v>
      </c>
      <c r="B40" s="32" t="s">
        <v>64</v>
      </c>
      <c r="C40" s="14">
        <f>SUM(C38:C39)</f>
        <v>2300</v>
      </c>
      <c r="D40" s="14">
        <f>SUM(D38:D39)</f>
        <v>2300</v>
      </c>
      <c r="E40" s="14">
        <f>SUM(E38:E39)</f>
        <v>2100</v>
      </c>
      <c r="F40" s="58">
        <f>SUM(F38:F39)</f>
        <v>2300</v>
      </c>
      <c r="G40" s="15">
        <f>SUM(G38:G39)</f>
        <v>565.77</v>
      </c>
      <c r="H40" s="14">
        <f t="shared" ref="H40" si="8">SUM(H38:H39)</f>
        <v>1800</v>
      </c>
      <c r="I40" s="58">
        <f>SUM(I38:I39)</f>
        <v>2300</v>
      </c>
      <c r="J40" s="12">
        <f t="shared" si="6"/>
        <v>0</v>
      </c>
    </row>
    <row r="41" spans="1:10" ht="39" customHeight="1" thickTop="1" x14ac:dyDescent="0.4">
      <c r="A41" s="8" t="s">
        <v>32</v>
      </c>
      <c r="B41" s="33" t="s">
        <v>64</v>
      </c>
      <c r="C41" s="4" t="s">
        <v>64</v>
      </c>
      <c r="D41" s="4" t="s">
        <v>64</v>
      </c>
      <c r="E41" s="4" t="s">
        <v>64</v>
      </c>
      <c r="F41" s="53" t="s">
        <v>64</v>
      </c>
      <c r="G41" s="4" t="s">
        <v>64</v>
      </c>
      <c r="H41" s="4" t="s">
        <v>64</v>
      </c>
      <c r="I41" s="53" t="s">
        <v>64</v>
      </c>
      <c r="J41" s="63" t="s">
        <v>64</v>
      </c>
    </row>
    <row r="42" spans="1:10" ht="30" customHeight="1" x14ac:dyDescent="0.35">
      <c r="A42" s="4" t="s">
        <v>33</v>
      </c>
      <c r="B42" s="32">
        <v>29</v>
      </c>
      <c r="C42" s="19">
        <v>0</v>
      </c>
      <c r="D42" s="19">
        <v>0</v>
      </c>
      <c r="E42" s="19">
        <v>0</v>
      </c>
      <c r="F42" s="60">
        <v>0</v>
      </c>
      <c r="G42" s="11">
        <v>0</v>
      </c>
      <c r="H42" s="19">
        <v>0</v>
      </c>
      <c r="I42" s="57">
        <v>0</v>
      </c>
      <c r="J42" s="12" t="str">
        <f t="shared" si="6"/>
        <v>no orignal budget</v>
      </c>
    </row>
    <row r="43" spans="1:10" ht="30" customHeight="1" x14ac:dyDescent="0.35">
      <c r="A43" s="4" t="s">
        <v>34</v>
      </c>
      <c r="B43" s="32">
        <v>30</v>
      </c>
      <c r="C43" s="19">
        <v>500</v>
      </c>
      <c r="D43" s="19">
        <v>500</v>
      </c>
      <c r="E43" s="19">
        <v>500</v>
      </c>
      <c r="F43" s="54">
        <v>500</v>
      </c>
      <c r="G43" s="11">
        <v>0</v>
      </c>
      <c r="H43" s="19">
        <v>500</v>
      </c>
      <c r="I43" s="13">
        <v>500</v>
      </c>
      <c r="J43" s="12">
        <f t="shared" si="6"/>
        <v>0</v>
      </c>
    </row>
    <row r="44" spans="1:10" ht="31.5" customHeight="1" x14ac:dyDescent="0.35">
      <c r="A44" s="4" t="s">
        <v>35</v>
      </c>
      <c r="B44" s="32">
        <v>31</v>
      </c>
      <c r="C44" s="19">
        <v>550</v>
      </c>
      <c r="D44" s="19">
        <v>550</v>
      </c>
      <c r="E44" s="19">
        <v>710.4</v>
      </c>
      <c r="F44" s="60">
        <v>750</v>
      </c>
      <c r="G44" s="11">
        <v>263.60000000000002</v>
      </c>
      <c r="H44" s="20">
        <f>G44+390</f>
        <v>653.6</v>
      </c>
      <c r="I44" s="57">
        <v>750</v>
      </c>
      <c r="J44" s="12">
        <f t="shared" si="6"/>
        <v>0</v>
      </c>
    </row>
    <row r="45" spans="1:10" ht="36" customHeight="1" thickBot="1" x14ac:dyDescent="0.4">
      <c r="A45" s="4" t="s">
        <v>63</v>
      </c>
      <c r="B45" s="32" t="s">
        <v>64</v>
      </c>
      <c r="C45" s="14">
        <f>SUM(C42:C44)</f>
        <v>1050</v>
      </c>
      <c r="D45" s="14">
        <f>SUM(D42:D44)</f>
        <v>1050</v>
      </c>
      <c r="E45" s="14">
        <f>SUM(E42:E44)</f>
        <v>1210.4000000000001</v>
      </c>
      <c r="F45" s="51">
        <f>SUM(F42:F44)</f>
        <v>1250</v>
      </c>
      <c r="G45" s="15">
        <f t="shared" ref="G45:H45" si="9">SUM(G42:G44)</f>
        <v>263.60000000000002</v>
      </c>
      <c r="H45" s="14">
        <f t="shared" si="9"/>
        <v>1153.5999999999999</v>
      </c>
      <c r="I45" s="51">
        <f>SUM(I42:I44)</f>
        <v>1250</v>
      </c>
      <c r="J45" s="49">
        <f t="shared" si="6"/>
        <v>0</v>
      </c>
    </row>
    <row r="46" spans="1:10" s="8" customFormat="1" ht="51" customHeight="1" thickTop="1" thickBot="1" x14ac:dyDescent="0.45">
      <c r="A46" s="8" t="s">
        <v>36</v>
      </c>
      <c r="B46" s="31" t="s">
        <v>64</v>
      </c>
      <c r="C46" s="21">
        <v>1300</v>
      </c>
      <c r="D46" s="21">
        <f t="shared" ref="D46:I46" si="10">D45+D40+D36+D29+D26+D15+D10</f>
        <v>15561</v>
      </c>
      <c r="E46" s="21">
        <f t="shared" si="10"/>
        <v>20277.400000000001</v>
      </c>
      <c r="F46" s="61">
        <f t="shared" si="10"/>
        <v>18655</v>
      </c>
      <c r="G46" s="22">
        <f t="shared" si="10"/>
        <v>8271.0300000000007</v>
      </c>
      <c r="H46" s="21">
        <f t="shared" si="10"/>
        <v>16340.53</v>
      </c>
      <c r="I46" s="61">
        <f t="shared" si="10"/>
        <v>16991</v>
      </c>
      <c r="J46" s="12">
        <f t="shared" si="6"/>
        <v>-8.9198606271777003E-2</v>
      </c>
    </row>
    <row r="47" spans="1:10" ht="51" customHeight="1" thickTop="1" x14ac:dyDescent="0.4">
      <c r="A47" s="8" t="s">
        <v>62</v>
      </c>
      <c r="B47" s="32" t="s">
        <v>64</v>
      </c>
      <c r="C47" s="9" t="s">
        <v>64</v>
      </c>
      <c r="D47" s="9" t="s">
        <v>64</v>
      </c>
      <c r="E47" s="9" t="s">
        <v>64</v>
      </c>
      <c r="F47" s="52" t="s">
        <v>64</v>
      </c>
      <c r="G47" s="9" t="s">
        <v>64</v>
      </c>
      <c r="H47" s="9" t="s">
        <v>64</v>
      </c>
      <c r="I47" s="52" t="s">
        <v>64</v>
      </c>
      <c r="J47" s="63" t="s">
        <v>64</v>
      </c>
    </row>
    <row r="48" spans="1:10" ht="30" customHeight="1" x14ac:dyDescent="0.35">
      <c r="A48" s="4" t="s">
        <v>37</v>
      </c>
      <c r="B48" s="32" t="s">
        <v>64</v>
      </c>
      <c r="C48" s="19">
        <v>0</v>
      </c>
      <c r="D48" s="19">
        <v>0</v>
      </c>
      <c r="E48" s="19">
        <v>0</v>
      </c>
      <c r="F48" s="60">
        <v>0</v>
      </c>
      <c r="G48" s="11">
        <v>0</v>
      </c>
      <c r="H48" s="19">
        <v>0</v>
      </c>
      <c r="I48" s="60">
        <v>0</v>
      </c>
      <c r="J48" s="12"/>
    </row>
    <row r="49" spans="1:10" ht="34.5" customHeight="1" x14ac:dyDescent="0.35">
      <c r="A49" s="4" t="s">
        <v>38</v>
      </c>
      <c r="B49" s="32" t="s">
        <v>64</v>
      </c>
      <c r="C49" s="19">
        <v>400</v>
      </c>
      <c r="D49" s="19">
        <v>400</v>
      </c>
      <c r="E49" s="19">
        <v>0</v>
      </c>
      <c r="F49" s="54">
        <v>0</v>
      </c>
      <c r="G49" s="11">
        <v>0</v>
      </c>
      <c r="H49" s="10">
        <v>0</v>
      </c>
      <c r="I49" s="54">
        <v>0</v>
      </c>
      <c r="J49" s="12"/>
    </row>
    <row r="50" spans="1:10" ht="30" customHeight="1" thickBot="1" x14ac:dyDescent="0.4">
      <c r="A50" s="4" t="s">
        <v>39</v>
      </c>
      <c r="B50" s="32" t="s">
        <v>64</v>
      </c>
      <c r="C50" s="23">
        <v>0</v>
      </c>
      <c r="D50" s="19">
        <v>0</v>
      </c>
      <c r="E50" s="23">
        <v>0</v>
      </c>
      <c r="F50" s="62">
        <v>0</v>
      </c>
      <c r="G50" s="24">
        <v>0</v>
      </c>
      <c r="H50" s="23">
        <v>0</v>
      </c>
      <c r="I50" s="62">
        <v>0</v>
      </c>
      <c r="J50" s="12"/>
    </row>
    <row r="51" spans="1:10" ht="42" customHeight="1" thickTop="1" thickBot="1" x14ac:dyDescent="0.45">
      <c r="A51" s="8" t="s">
        <v>61</v>
      </c>
      <c r="B51" s="32" t="s">
        <v>64</v>
      </c>
      <c r="C51" s="25">
        <f>SUM(C46+C48+C49+C50)</f>
        <v>1700</v>
      </c>
      <c r="D51" s="26">
        <f>(D46-D48-D49-D50)</f>
        <v>15161</v>
      </c>
      <c r="E51" s="25">
        <f>E46-E48-E49-E50</f>
        <v>20277.400000000001</v>
      </c>
      <c r="F51" s="55">
        <f>F46-F48-F49-F50</f>
        <v>18655</v>
      </c>
      <c r="G51" s="27">
        <f>G46-G48-G49-G50</f>
        <v>8271.0300000000007</v>
      </c>
      <c r="H51" s="25">
        <f>H46-H48-H49-H50</f>
        <v>16340.53</v>
      </c>
      <c r="I51" s="55">
        <f>I46-I48-I49-I50</f>
        <v>16991</v>
      </c>
      <c r="J51" s="12">
        <f t="shared" si="6"/>
        <v>-8.9198606271777003E-2</v>
      </c>
    </row>
    <row r="52" spans="1:10" ht="16.2" thickTop="1" x14ac:dyDescent="0.35"/>
    <row r="53" spans="1:10" x14ac:dyDescent="0.35">
      <c r="A53" s="4" t="s">
        <v>60</v>
      </c>
    </row>
    <row r="55" spans="1:10" ht="16.2" x14ac:dyDescent="0.4">
      <c r="A55" s="8"/>
      <c r="B55" s="31"/>
    </row>
    <row r="56" spans="1:10" ht="16.2" x14ac:dyDescent="0.4">
      <c r="A56" s="29"/>
      <c r="B56" s="34"/>
      <c r="C56" s="29"/>
    </row>
    <row r="57" spans="1:10" ht="16.2" x14ac:dyDescent="0.4">
      <c r="A57" s="8"/>
      <c r="B57" s="31"/>
    </row>
  </sheetData>
  <phoneticPr fontId="1" type="noConversion"/>
  <pageMargins left="0.51181102362204722" right="0.35433070866141736" top="0.62992125984251968" bottom="0.98425196850393704" header="0.51181102362204722" footer="0.51181102362204722"/>
  <pageSetup paperSize="9" scale="28" orientation="portrait" horizontalDpi="4294967293" verticalDpi="4294967293" copies="11" r:id="rId1"/>
  <headerFooter alignWithMargins="0"/>
  <ignoredErrors>
    <ignoredError sqref="J2 J21:J23 J30" calculatedColum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E5DD8-845C-45B9-BA89-E848AD2CCB47}">
  <dimension ref="A1:B26"/>
  <sheetViews>
    <sheetView workbookViewId="0">
      <selection activeCell="A18" sqref="A18"/>
    </sheetView>
  </sheetViews>
  <sheetFormatPr defaultRowHeight="13.2" x14ac:dyDescent="0.25"/>
  <cols>
    <col min="1" max="1" width="48.88671875" customWidth="1"/>
    <col min="2" max="2" width="10.5546875" customWidth="1"/>
    <col min="3" max="3" width="18.33203125" customWidth="1"/>
    <col min="8" max="8" width="27.33203125" customWidth="1"/>
    <col min="9" max="9" width="22.33203125" customWidth="1"/>
    <col min="10" max="10" width="10.21875" customWidth="1"/>
    <col min="11" max="11" width="19.88671875" customWidth="1"/>
  </cols>
  <sheetData>
    <row r="1" spans="1:2" x14ac:dyDescent="0.25">
      <c r="A1" s="3" t="s">
        <v>65</v>
      </c>
    </row>
    <row r="2" spans="1:2" x14ac:dyDescent="0.25">
      <c r="A2" s="1" t="s">
        <v>74</v>
      </c>
      <c r="B2" t="s">
        <v>66</v>
      </c>
    </row>
    <row r="3" spans="1:2" x14ac:dyDescent="0.25">
      <c r="A3" s="1" t="s">
        <v>67</v>
      </c>
      <c r="B3">
        <v>33164.06</v>
      </c>
    </row>
    <row r="4" spans="1:2" x14ac:dyDescent="0.25">
      <c r="A4" s="1" t="s">
        <v>76</v>
      </c>
      <c r="B4">
        <v>24987.06</v>
      </c>
    </row>
    <row r="5" spans="1:2" x14ac:dyDescent="0.25">
      <c r="A5" s="1" t="s">
        <v>68</v>
      </c>
      <c r="B5">
        <v>400</v>
      </c>
    </row>
    <row r="6" spans="1:2" x14ac:dyDescent="0.25">
      <c r="A6" s="1" t="s">
        <v>69</v>
      </c>
      <c r="B6">
        <f>175+1576.03+1578.7</f>
        <v>3329.73</v>
      </c>
    </row>
    <row r="7" spans="1:2" x14ac:dyDescent="0.25">
      <c r="A7" s="1" t="s">
        <v>70</v>
      </c>
      <c r="B7">
        <v>25663.74</v>
      </c>
    </row>
    <row r="8" spans="1:2" x14ac:dyDescent="0.25">
      <c r="A8" s="1" t="s">
        <v>71</v>
      </c>
      <c r="B8">
        <f>B3+B4+B5+B6-B7</f>
        <v>36217.11</v>
      </c>
    </row>
    <row r="10" spans="1:2" x14ac:dyDescent="0.25">
      <c r="A10" s="1" t="s">
        <v>72</v>
      </c>
      <c r="B10" t="s">
        <v>66</v>
      </c>
    </row>
    <row r="11" spans="1:2" x14ac:dyDescent="0.25">
      <c r="A11" s="1" t="s">
        <v>75</v>
      </c>
      <c r="B11" s="2">
        <f t="shared" ref="B11" si="0">B8</f>
        <v>36217.11</v>
      </c>
    </row>
    <row r="12" spans="1:2" x14ac:dyDescent="0.25">
      <c r="A12" s="1" t="s">
        <v>77</v>
      </c>
      <c r="B12" s="2">
        <v>7969.5</v>
      </c>
    </row>
    <row r="13" spans="1:2" x14ac:dyDescent="0.25">
      <c r="A13" s="1" t="s">
        <v>78</v>
      </c>
      <c r="B13" s="2">
        <v>0</v>
      </c>
    </row>
    <row r="14" spans="1:2" x14ac:dyDescent="0.25">
      <c r="A14" s="1" t="s">
        <v>79</v>
      </c>
      <c r="B14" s="2">
        <v>10000</v>
      </c>
    </row>
    <row r="15" spans="1:2" x14ac:dyDescent="0.25">
      <c r="A15" s="1" t="s">
        <v>70</v>
      </c>
      <c r="B15" s="2">
        <f>Budget!H51</f>
        <v>16340.53</v>
      </c>
    </row>
    <row r="16" spans="1:2" x14ac:dyDescent="0.25">
      <c r="A16" s="1" t="s">
        <v>80</v>
      </c>
      <c r="B16" s="2">
        <f>B11+B12+B13+B14-B15</f>
        <v>37846.080000000002</v>
      </c>
    </row>
    <row r="18" spans="1:2" x14ac:dyDescent="0.25">
      <c r="A18" s="1" t="s">
        <v>73</v>
      </c>
      <c r="B18" t="s">
        <v>66</v>
      </c>
    </row>
    <row r="19" spans="1:2" x14ac:dyDescent="0.25">
      <c r="A19" s="1" t="s">
        <v>81</v>
      </c>
      <c r="B19" s="2">
        <f t="shared" ref="B19" si="1">B16</f>
        <v>37846.080000000002</v>
      </c>
    </row>
    <row r="20" spans="1:2" x14ac:dyDescent="0.25">
      <c r="A20" s="1" t="s">
        <v>82</v>
      </c>
      <c r="B20" s="2">
        <v>20000</v>
      </c>
    </row>
    <row r="21" spans="1:2" x14ac:dyDescent="0.25">
      <c r="A21" s="1" t="s">
        <v>83</v>
      </c>
      <c r="B21" s="2">
        <v>0</v>
      </c>
    </row>
    <row r="22" spans="1:2" x14ac:dyDescent="0.25">
      <c r="A22" s="1" t="s">
        <v>84</v>
      </c>
      <c r="B22" s="2">
        <v>0</v>
      </c>
    </row>
    <row r="23" spans="1:2" x14ac:dyDescent="0.25">
      <c r="A23" s="1" t="s">
        <v>70</v>
      </c>
      <c r="B23" s="2">
        <f>Budget!I51</f>
        <v>16991</v>
      </c>
    </row>
    <row r="24" spans="1:2" x14ac:dyDescent="0.25">
      <c r="A24" s="1" t="s">
        <v>85</v>
      </c>
      <c r="B24" s="2">
        <f>B19+B20+B21+B22-B23</f>
        <v>40855.08</v>
      </c>
    </row>
    <row r="26" spans="1:2" x14ac:dyDescent="0.25">
      <c r="A26" s="1" t="s">
        <v>86</v>
      </c>
    </row>
  </sheetData>
  <pageMargins left="0.7" right="0.7" top="0.75" bottom="0.75" header="0.3" footer="0.3"/>
  <ignoredErrors>
    <ignoredError sqref="B12:B16 B23:B24 B20:B22" calculatedColumn="1"/>
  </ignoredErrors>
  <tableParts count="3">
    <tablePart r:id="rId1"/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B2F5D-FB34-482E-B881-0E6349C08740}">
  <dimension ref="A1:G11"/>
  <sheetViews>
    <sheetView workbookViewId="0">
      <selection activeCell="F11" sqref="F11"/>
    </sheetView>
  </sheetViews>
  <sheetFormatPr defaultRowHeight="15.6" x14ac:dyDescent="0.35"/>
  <cols>
    <col min="1" max="1" width="37.88671875" style="4" customWidth="1"/>
    <col min="2" max="2" width="20.6640625" style="46" customWidth="1"/>
    <col min="3" max="3" width="18.77734375" style="46" customWidth="1"/>
    <col min="4" max="4" width="22.21875" style="46" customWidth="1"/>
    <col min="5" max="5" width="18.88671875" style="4" customWidth="1"/>
    <col min="6" max="6" width="46.44140625" style="69" customWidth="1"/>
    <col min="7" max="16384" width="8.88671875" style="4"/>
  </cols>
  <sheetData>
    <row r="1" spans="1:7" ht="16.2" x14ac:dyDescent="0.4">
      <c r="A1" s="18" t="s">
        <v>40</v>
      </c>
      <c r="B1" s="37" t="s">
        <v>41</v>
      </c>
      <c r="C1" s="37" t="s">
        <v>42</v>
      </c>
      <c r="D1" s="37" t="s">
        <v>57</v>
      </c>
      <c r="E1" s="38" t="s">
        <v>97</v>
      </c>
      <c r="F1" s="41" t="s">
        <v>98</v>
      </c>
      <c r="G1" s="39"/>
    </row>
    <row r="2" spans="1:7" x14ac:dyDescent="0.35">
      <c r="A2" s="18" t="s">
        <v>43</v>
      </c>
      <c r="B2" s="11">
        <v>98.29</v>
      </c>
      <c r="C2" s="11"/>
      <c r="D2" s="11"/>
      <c r="E2" s="39"/>
      <c r="F2" s="41" t="s">
        <v>103</v>
      </c>
      <c r="G2" s="39"/>
    </row>
    <row r="3" spans="1:7" x14ac:dyDescent="0.35">
      <c r="A3" s="18" t="s">
        <v>44</v>
      </c>
      <c r="B3" s="11">
        <v>2500</v>
      </c>
      <c r="C3" s="11">
        <f>2500+98.29</f>
        <v>2598.29</v>
      </c>
      <c r="D3" s="11">
        <f>designatedreserve[[#This Row],[At 31/03/21]]</f>
        <v>2598.29</v>
      </c>
      <c r="E3" s="39">
        <v>5000</v>
      </c>
      <c r="F3" s="68">
        <v>2030</v>
      </c>
      <c r="G3" s="39"/>
    </row>
    <row r="4" spans="1:7" x14ac:dyDescent="0.35">
      <c r="A4" s="18" t="s">
        <v>45</v>
      </c>
      <c r="B4" s="11">
        <v>2500</v>
      </c>
      <c r="C4" s="11">
        <v>2500</v>
      </c>
      <c r="D4" s="11">
        <v>2500</v>
      </c>
      <c r="E4" s="39">
        <v>2500</v>
      </c>
      <c r="F4" s="41" t="s">
        <v>104</v>
      </c>
      <c r="G4" s="39"/>
    </row>
    <row r="5" spans="1:7" x14ac:dyDescent="0.35">
      <c r="A5" s="18" t="s">
        <v>46</v>
      </c>
      <c r="B5" s="11">
        <v>2500</v>
      </c>
      <c r="C5" s="11">
        <v>2500</v>
      </c>
      <c r="D5" s="11">
        <v>2500</v>
      </c>
      <c r="E5" s="39">
        <v>30000</v>
      </c>
      <c r="F5" s="68">
        <v>2055</v>
      </c>
      <c r="G5" s="39"/>
    </row>
    <row r="6" spans="1:7" x14ac:dyDescent="0.35">
      <c r="A6" s="18" t="s">
        <v>47</v>
      </c>
      <c r="B6" s="11">
        <v>1529.67</v>
      </c>
      <c r="C6" s="11">
        <v>1529.67</v>
      </c>
      <c r="D6" s="11">
        <v>1529.67</v>
      </c>
      <c r="E6" s="39">
        <v>5000</v>
      </c>
      <c r="F6" s="68">
        <v>2030</v>
      </c>
      <c r="G6" s="39"/>
    </row>
    <row r="7" spans="1:7" x14ac:dyDescent="0.35">
      <c r="A7" s="18" t="s">
        <v>50</v>
      </c>
      <c r="B7" s="11">
        <v>0</v>
      </c>
      <c r="C7" s="11">
        <f>Budget!H25</f>
        <v>500</v>
      </c>
      <c r="D7" s="11">
        <f>500+designatedreserve[[#This Row],[At 31/03/21]]</f>
        <v>1000</v>
      </c>
      <c r="E7" s="39">
        <v>1500</v>
      </c>
      <c r="F7" s="41" t="s">
        <v>105</v>
      </c>
      <c r="G7" s="39"/>
    </row>
    <row r="8" spans="1:7" x14ac:dyDescent="0.35">
      <c r="A8" s="18" t="s">
        <v>100</v>
      </c>
      <c r="B8" s="11">
        <v>36217.11</v>
      </c>
      <c r="C8" s="11">
        <f>cashreseve2020[[#This Row],[Column2]]-C2-C3-C4-C5-C6-C7</f>
        <v>26589.15</v>
      </c>
      <c r="D8" s="11">
        <f>'Cash Reserves'!B24-D2-D3-D4-D5-D6-D7</f>
        <v>30727.120000000003</v>
      </c>
      <c r="E8" s="40">
        <f>designatedreserve[[#This Row],[At 31/03/22]]/Budget!I51*12</f>
        <v>21.701220646224474</v>
      </c>
      <c r="F8" s="41" t="s">
        <v>48</v>
      </c>
      <c r="G8" s="18"/>
    </row>
    <row r="9" spans="1:7" s="8" customFormat="1" ht="16.2" x14ac:dyDescent="0.4">
      <c r="A9" s="42" t="s">
        <v>99</v>
      </c>
      <c r="B9" s="43">
        <f>SUM(B2:B8)</f>
        <v>45345.07</v>
      </c>
      <c r="C9" s="43">
        <f>SUM(C2:C8)</f>
        <v>36217.11</v>
      </c>
      <c r="D9" s="43">
        <f>SUM(D2:D8)</f>
        <v>40855.08</v>
      </c>
      <c r="E9" s="44">
        <f>designatedreserve[[#This Row],[At 31/03/22]]/Budget!I51*12</f>
        <v>28.854155729503859</v>
      </c>
      <c r="F9" s="45" t="s">
        <v>49</v>
      </c>
      <c r="G9" s="42"/>
    </row>
    <row r="11" spans="1:7" x14ac:dyDescent="0.35">
      <c r="A11" s="4" t="s">
        <v>86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8317186B68314F969B8D2D265FCDED" ma:contentTypeVersion="11" ma:contentTypeDescription="Create a new document." ma:contentTypeScope="" ma:versionID="b5a70c01a00858e5f74279fddccb7eb9">
  <xsd:schema xmlns:xsd="http://www.w3.org/2001/XMLSchema" xmlns:xs="http://www.w3.org/2001/XMLSchema" xmlns:p="http://schemas.microsoft.com/office/2006/metadata/properties" xmlns:ns2="d2f8ff89-5bdd-43ab-bcd4-e63431adb82e" xmlns:ns3="b7448ad3-dc5e-4630-9fa4-c23894ff44af" targetNamespace="http://schemas.microsoft.com/office/2006/metadata/properties" ma:root="true" ma:fieldsID="88f28365d294e9330324dccf9a84dda2" ns2:_="" ns3:_="">
    <xsd:import namespace="d2f8ff89-5bdd-43ab-bcd4-e63431adb82e"/>
    <xsd:import namespace="b7448ad3-dc5e-4630-9fa4-c23894ff44a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f8ff89-5bdd-43ab-bcd4-e63431adb8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448ad3-dc5e-4630-9fa4-c23894ff44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2f8ff89-5bdd-43ab-bcd4-e63431adb82e">
      <UserInfo>
        <DisplayName>Keith Phillips</DisplayName>
        <AccountId>13</AccountId>
        <AccountType/>
      </UserInfo>
      <UserInfo>
        <DisplayName>Frances Neave</DisplayName>
        <AccountId>14</AccountId>
        <AccountType/>
      </UserInfo>
      <UserInfo>
        <DisplayName>Tim Russell</DisplayName>
        <AccountId>12</AccountId>
        <AccountType/>
      </UserInfo>
      <UserInfo>
        <DisplayName>Peter Stephens</DisplayName>
        <AccountId>19</AccountId>
        <AccountType/>
      </UserInfo>
      <UserInfo>
        <DisplayName>Annie Maclean</DisplayName>
        <AccountId>15</AccountId>
        <AccountType/>
      </UserInfo>
      <UserInfo>
        <DisplayName>Hugo Wall</DisplayName>
        <AccountId>29</AccountId>
        <AccountType/>
      </UserInfo>
      <UserInfo>
        <DisplayName>Victoria Roe Dos Santos</DisplayName>
        <AccountId>75</AccountId>
        <AccountType/>
      </UserInfo>
      <UserInfo>
        <DisplayName>Paul Chivers</DisplayName>
        <AccountId>34</AccountId>
        <AccountType/>
      </UserInfo>
      <UserInfo>
        <DisplayName>Rob Callaway-Lewis</DisplayName>
        <AccountId>18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9DCA5E5-DF66-491B-9ABD-B8E2B129ED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7F69B3-1A3E-4405-BCA1-B3AC09CAF9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f8ff89-5bdd-43ab-bcd4-e63431adb82e"/>
    <ds:schemaRef ds:uri="b7448ad3-dc5e-4630-9fa4-c23894ff4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B0DEB0-1484-46C0-85F6-14F0810484DF}">
  <ds:schemaRefs>
    <ds:schemaRef ds:uri="http://purl.org/dc/elements/1.1/"/>
    <ds:schemaRef ds:uri="http://schemas.microsoft.com/office/2006/metadata/properties"/>
    <ds:schemaRef ds:uri="d2f8ff89-5bdd-43ab-bcd4-e63431adb82e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b7448ad3-dc5e-4630-9fa4-c23894ff44a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Index</vt:lpstr>
      <vt:lpstr>Budget</vt:lpstr>
      <vt:lpstr>Cash Reserves</vt:lpstr>
      <vt:lpstr>Designated Reserves</vt:lpstr>
      <vt:lpstr>Budget!Print_Area</vt:lpstr>
    </vt:vector>
  </TitlesOfParts>
  <Manager/>
  <Company>Hunston Parish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 Chater</dc:creator>
  <cp:keywords/>
  <dc:description/>
  <cp:lastModifiedBy>Louise Chater</cp:lastModifiedBy>
  <cp:revision/>
  <cp:lastPrinted>2020-10-12T14:39:12Z</cp:lastPrinted>
  <dcterms:created xsi:type="dcterms:W3CDTF">2007-05-14T10:02:34Z</dcterms:created>
  <dcterms:modified xsi:type="dcterms:W3CDTF">2021-01-13T12:44:04Z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0x0101001F8317186B68314F969B8D2D265FCDED</vt:lpwstr>
  </property>
</Properties>
</file>